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16a3081fdf5ed93/Bureaublad/WebWork/Web Projects/Excelstudie/Berichten/Optiestrategien/"/>
    </mc:Choice>
  </mc:AlternateContent>
  <xr:revisionPtr revIDLastSave="42" documentId="8_{72EB41B2-7624-4AD0-A2CE-AA4AB5F2348D}" xr6:coauthVersionLast="47" xr6:coauthVersionMax="47" xr10:uidLastSave="{001133E9-DEF1-4C62-BE9D-14EA9E496D04}"/>
  <bookViews>
    <workbookView xWindow="-110" yWindow="-110" windowWidth="25820" windowHeight="15620" xr2:uid="{00000000-000D-0000-FFFF-FFFF00000000}"/>
  </bookViews>
  <sheets>
    <sheet name="Long Straddle" sheetId="3" r:id="rId1"/>
    <sheet name="Short Straddle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3" l="1"/>
  <c r="H4" i="3"/>
  <c r="I7" i="6" l="1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H7" i="6"/>
  <c r="H7" i="3"/>
  <c r="G8" i="6"/>
  <c r="H8" i="6" s="1"/>
  <c r="H4" i="6"/>
  <c r="J10" i="6" s="1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B8" i="6"/>
  <c r="B9" i="6" s="1"/>
  <c r="B10" i="6" s="1"/>
  <c r="D7" i="6"/>
  <c r="C7" i="6"/>
  <c r="C4" i="6"/>
  <c r="E22" i="6" s="1"/>
  <c r="J8" i="3"/>
  <c r="E17" i="3"/>
  <c r="D16" i="3"/>
  <c r="D17" i="3"/>
  <c r="D18" i="3"/>
  <c r="E18" i="3"/>
  <c r="D19" i="3"/>
  <c r="D20" i="3"/>
  <c r="D21" i="3"/>
  <c r="D22" i="3"/>
  <c r="G8" i="3"/>
  <c r="G9" i="3" s="1"/>
  <c r="H9" i="3" s="1"/>
  <c r="D15" i="3"/>
  <c r="D14" i="3"/>
  <c r="D13" i="3"/>
  <c r="D12" i="3"/>
  <c r="D11" i="3"/>
  <c r="D10" i="3"/>
  <c r="D9" i="3"/>
  <c r="D8" i="3"/>
  <c r="B8" i="3"/>
  <c r="B9" i="3" s="1"/>
  <c r="D7" i="3"/>
  <c r="C7" i="3"/>
  <c r="G9" i="6" l="1"/>
  <c r="G10" i="6" s="1"/>
  <c r="H10" i="6" s="1"/>
  <c r="E10" i="6"/>
  <c r="E18" i="6"/>
  <c r="C8" i="6"/>
  <c r="E15" i="6"/>
  <c r="E7" i="6"/>
  <c r="J19" i="3"/>
  <c r="J15" i="3"/>
  <c r="J11" i="3"/>
  <c r="J7" i="3"/>
  <c r="J21" i="6"/>
  <c r="J17" i="6"/>
  <c r="J13" i="6"/>
  <c r="J9" i="6"/>
  <c r="E11" i="6"/>
  <c r="E14" i="6"/>
  <c r="E19" i="6"/>
  <c r="H9" i="6"/>
  <c r="J22" i="3"/>
  <c r="J18" i="3"/>
  <c r="J14" i="3"/>
  <c r="J10" i="3"/>
  <c r="J20" i="6"/>
  <c r="J16" i="6"/>
  <c r="J12" i="6"/>
  <c r="J7" i="6"/>
  <c r="K7" i="6" s="1"/>
  <c r="H8" i="3"/>
  <c r="K8" i="3" s="1"/>
  <c r="J21" i="3"/>
  <c r="J17" i="3"/>
  <c r="J13" i="3"/>
  <c r="J9" i="3"/>
  <c r="K9" i="3" s="1"/>
  <c r="J19" i="6"/>
  <c r="J15" i="6"/>
  <c r="J11" i="6"/>
  <c r="J8" i="6"/>
  <c r="K8" i="6" s="1"/>
  <c r="K7" i="3"/>
  <c r="J20" i="3"/>
  <c r="J16" i="3"/>
  <c r="J12" i="3"/>
  <c r="J22" i="6"/>
  <c r="J18" i="6"/>
  <c r="J14" i="6"/>
  <c r="F7" i="6"/>
  <c r="G11" i="6"/>
  <c r="H11" i="6" s="1"/>
  <c r="K10" i="6"/>
  <c r="K9" i="6"/>
  <c r="B11" i="6"/>
  <c r="C10" i="6"/>
  <c r="F10" i="6" s="1"/>
  <c r="C9" i="6"/>
  <c r="E8" i="6"/>
  <c r="E12" i="6"/>
  <c r="E16" i="6"/>
  <c r="E20" i="6"/>
  <c r="E9" i="6"/>
  <c r="E13" i="6"/>
  <c r="E17" i="6"/>
  <c r="E21" i="6"/>
  <c r="E22" i="3"/>
  <c r="E21" i="3"/>
  <c r="E20" i="3"/>
  <c r="E19" i="3"/>
  <c r="E16" i="3"/>
  <c r="G10" i="3"/>
  <c r="H10" i="3" s="1"/>
  <c r="K10" i="3" s="1"/>
  <c r="B10" i="3"/>
  <c r="C9" i="3"/>
  <c r="E9" i="3"/>
  <c r="E13" i="3"/>
  <c r="C8" i="3"/>
  <c r="E10" i="3"/>
  <c r="E14" i="3"/>
  <c r="E8" i="3"/>
  <c r="E12" i="3"/>
  <c r="E7" i="3"/>
  <c r="E11" i="3"/>
  <c r="E15" i="3"/>
  <c r="L7" i="6" l="1"/>
  <c r="F8" i="6"/>
  <c r="F9" i="6"/>
  <c r="F8" i="3"/>
  <c r="L8" i="3" s="1"/>
  <c r="L10" i="6"/>
  <c r="L8" i="6"/>
  <c r="L9" i="6"/>
  <c r="F7" i="3"/>
  <c r="L7" i="3" s="1"/>
  <c r="F9" i="3"/>
  <c r="L9" i="3" s="1"/>
  <c r="G12" i="6"/>
  <c r="H12" i="6" s="1"/>
  <c r="K11" i="6"/>
  <c r="L11" i="6" s="1"/>
  <c r="B12" i="6"/>
  <c r="C11" i="6"/>
  <c r="F11" i="6" s="1"/>
  <c r="G11" i="3"/>
  <c r="H11" i="3" s="1"/>
  <c r="K11" i="3" s="1"/>
  <c r="B11" i="3"/>
  <c r="C10" i="3"/>
  <c r="F10" i="3" s="1"/>
  <c r="G13" i="6" l="1"/>
  <c r="H13" i="6" s="1"/>
  <c r="K12" i="6"/>
  <c r="B13" i="6"/>
  <c r="C12" i="6"/>
  <c r="F12" i="6" s="1"/>
  <c r="L10" i="3"/>
  <c r="G12" i="3"/>
  <c r="H12" i="3" s="1"/>
  <c r="K12" i="3" s="1"/>
  <c r="B12" i="3"/>
  <c r="C11" i="3"/>
  <c r="F11" i="3" s="1"/>
  <c r="L12" i="6" l="1"/>
  <c r="G14" i="6"/>
  <c r="H14" i="6" s="1"/>
  <c r="K13" i="6"/>
  <c r="C13" i="6"/>
  <c r="F13" i="6" s="1"/>
  <c r="B14" i="6"/>
  <c r="L11" i="3"/>
  <c r="G13" i="3"/>
  <c r="H13" i="3" s="1"/>
  <c r="K13" i="3" s="1"/>
  <c r="B13" i="3"/>
  <c r="C12" i="3"/>
  <c r="F12" i="3" s="1"/>
  <c r="L13" i="6" l="1"/>
  <c r="G15" i="6"/>
  <c r="H15" i="6" s="1"/>
  <c r="K14" i="6"/>
  <c r="B15" i="6"/>
  <c r="C14" i="6"/>
  <c r="F14" i="6" s="1"/>
  <c r="L12" i="3"/>
  <c r="G14" i="3"/>
  <c r="H14" i="3" s="1"/>
  <c r="K14" i="3" s="1"/>
  <c r="B14" i="3"/>
  <c r="C13" i="3"/>
  <c r="F13" i="3" s="1"/>
  <c r="L14" i="6" l="1"/>
  <c r="G16" i="6"/>
  <c r="H16" i="6" s="1"/>
  <c r="K15" i="6"/>
  <c r="B16" i="6"/>
  <c r="C15" i="6"/>
  <c r="F15" i="6" s="1"/>
  <c r="L13" i="3"/>
  <c r="G15" i="3"/>
  <c r="B15" i="3"/>
  <c r="B16" i="3" s="1"/>
  <c r="C14" i="3"/>
  <c r="F14" i="3" s="1"/>
  <c r="L15" i="6" l="1"/>
  <c r="H15" i="3"/>
  <c r="K15" i="3" s="1"/>
  <c r="G16" i="3"/>
  <c r="G17" i="6"/>
  <c r="H17" i="6" s="1"/>
  <c r="K16" i="6"/>
  <c r="B17" i="6"/>
  <c r="C16" i="6"/>
  <c r="F16" i="6" s="1"/>
  <c r="L14" i="3"/>
  <c r="C16" i="3"/>
  <c r="B17" i="3"/>
  <c r="C15" i="3"/>
  <c r="L16" i="6" l="1"/>
  <c r="H16" i="3"/>
  <c r="K16" i="3" s="1"/>
  <c r="G17" i="3"/>
  <c r="F15" i="3"/>
  <c r="L15" i="3" s="1"/>
  <c r="F16" i="3"/>
  <c r="G18" i="6"/>
  <c r="H18" i="6" s="1"/>
  <c r="K17" i="6"/>
  <c r="B18" i="6"/>
  <c r="C17" i="6"/>
  <c r="F17" i="6" s="1"/>
  <c r="C17" i="3"/>
  <c r="B18" i="3"/>
  <c r="L16" i="3" l="1"/>
  <c r="G18" i="3"/>
  <c r="H17" i="3"/>
  <c r="K17" i="3" s="1"/>
  <c r="L17" i="6"/>
  <c r="F17" i="3"/>
  <c r="G19" i="6"/>
  <c r="H19" i="6" s="1"/>
  <c r="K18" i="6"/>
  <c r="B19" i="6"/>
  <c r="C18" i="6"/>
  <c r="F18" i="6" s="1"/>
  <c r="B19" i="3"/>
  <c r="C18" i="3"/>
  <c r="L18" i="6" l="1"/>
  <c r="L17" i="3"/>
  <c r="H18" i="3"/>
  <c r="K18" i="3" s="1"/>
  <c r="G19" i="3"/>
  <c r="F18" i="3"/>
  <c r="G20" i="6"/>
  <c r="H20" i="6" s="1"/>
  <c r="K19" i="6"/>
  <c r="B20" i="6"/>
  <c r="C19" i="6"/>
  <c r="F19" i="6" s="1"/>
  <c r="B20" i="3"/>
  <c r="C19" i="3"/>
  <c r="L19" i="6" l="1"/>
  <c r="L18" i="3"/>
  <c r="H19" i="3"/>
  <c r="K19" i="3" s="1"/>
  <c r="G20" i="3"/>
  <c r="F19" i="3"/>
  <c r="G21" i="6"/>
  <c r="H21" i="6" s="1"/>
  <c r="K20" i="6"/>
  <c r="B21" i="6"/>
  <c r="C20" i="6"/>
  <c r="F20" i="6" s="1"/>
  <c r="C20" i="3"/>
  <c r="B21" i="3"/>
  <c r="L19" i="3" l="1"/>
  <c r="H20" i="3"/>
  <c r="K20" i="3" s="1"/>
  <c r="G21" i="3"/>
  <c r="L20" i="6"/>
  <c r="F20" i="3"/>
  <c r="G22" i="6"/>
  <c r="K21" i="6"/>
  <c r="C21" i="6"/>
  <c r="F21" i="6" s="1"/>
  <c r="B22" i="6"/>
  <c r="C22" i="6" s="1"/>
  <c r="F22" i="6" s="1"/>
  <c r="C21" i="3"/>
  <c r="B22" i="3"/>
  <c r="C22" i="3" s="1"/>
  <c r="L21" i="6" l="1"/>
  <c r="L20" i="3"/>
  <c r="H21" i="3"/>
  <c r="K21" i="3" s="1"/>
  <c r="G22" i="3"/>
  <c r="H22" i="3" s="1"/>
  <c r="K22" i="3" s="1"/>
  <c r="H22" i="6"/>
  <c r="K22" i="6" s="1"/>
  <c r="L22" i="6" s="1"/>
  <c r="F21" i="3"/>
  <c r="F22" i="3"/>
  <c r="L21" i="3" l="1"/>
  <c r="L22" i="3"/>
</calcChain>
</file>

<file path=xl/sharedStrings.xml><?xml version="1.0" encoding="utf-8"?>
<sst xmlns="http://schemas.openxmlformats.org/spreadsheetml/2006/main" count="50" uniqueCount="14">
  <si>
    <t>Aankoop</t>
  </si>
  <si>
    <t>Koers</t>
  </si>
  <si>
    <t>Premie</t>
  </si>
  <si>
    <t>Kosten</t>
  </si>
  <si>
    <t>Bruto OW</t>
  </si>
  <si>
    <t>Netto OW</t>
  </si>
  <si>
    <t>Totale Netto OW</t>
  </si>
  <si>
    <t>Betaald</t>
  </si>
  <si>
    <t>Ontvangen</t>
  </si>
  <si>
    <t>UO Prijs</t>
  </si>
  <si>
    <t>Long Call</t>
  </si>
  <si>
    <t>Long Put</t>
  </si>
  <si>
    <t>Short Call</t>
  </si>
  <si>
    <t>Short 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</si>
</sst>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€&quot;\ #,##0.00;[Red]&quot;€&quot;\ \-#,##0.00"/>
    <numFmt numFmtId="169" formatCode="#,##0.000;[Red]\-#,##0.0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CC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0" fontId="0" fillId="0" borderId="0" xfId="0" applyNumberFormat="1"/>
    <xf numFmtId="40" fontId="4" fillId="0" borderId="0" xfId="0" applyNumberFormat="1" applyFont="1"/>
    <xf numFmtId="40" fontId="0" fillId="0" borderId="0" xfId="0" applyNumberFormat="1" applyAlignment="1">
      <alignment horizontal="center"/>
    </xf>
    <xf numFmtId="40" fontId="3" fillId="0" borderId="0" xfId="0" applyNumberFormat="1" applyFont="1" applyAlignment="1">
      <alignment horizontal="center"/>
    </xf>
    <xf numFmtId="40" fontId="3" fillId="0" borderId="0" xfId="0" applyNumberFormat="1" applyFont="1"/>
    <xf numFmtId="40" fontId="1" fillId="0" borderId="0" xfId="0" applyNumberFormat="1" applyFont="1"/>
    <xf numFmtId="40" fontId="2" fillId="0" borderId="0" xfId="0" applyNumberFormat="1" applyFont="1"/>
    <xf numFmtId="40" fontId="0" fillId="2" borderId="0" xfId="0" applyNumberFormat="1" applyFill="1" applyAlignment="1">
      <alignment horizontal="center"/>
    </xf>
    <xf numFmtId="169" fontId="4" fillId="0" borderId="0" xfId="0" applyNumberFormat="1" applyFont="1"/>
    <xf numFmtId="8" fontId="0" fillId="0" borderId="0" xfId="0" applyNumberFormat="1" applyAlignment="1">
      <alignment horizontal="center"/>
    </xf>
    <xf numFmtId="8" fontId="0" fillId="0" borderId="0" xfId="0" applyNumberFormat="1"/>
    <xf numFmtId="8" fontId="2" fillId="0" borderId="0" xfId="0" applyNumberFormat="1" applyFont="1"/>
  </cellXfs>
  <cellStyles count="1">
    <cellStyle name="Standaard" xfId="0" builtinId="0"/>
  </cellStyles>
  <dxfs count="30">
    <dxf>
      <numFmt numFmtId="12" formatCode="&quot;€&quot;\ #,##0.00;[Red]&quot;€&quot;\ \-#,##0.00"/>
    </dxf>
    <dxf>
      <font>
        <b/>
      </font>
      <numFmt numFmtId="12" formatCode="&quot;€&quot;\ #,##0.00;[Red]&quot;€&quot;\ \-#,##0.00"/>
    </dxf>
    <dxf>
      <font>
        <b/>
      </font>
      <numFmt numFmtId="12" formatCode="&quot;€&quot;\ #,##0.00;[Red]&quot;€&quot;\ \-#,##0.00"/>
    </dxf>
    <dxf>
      <numFmt numFmtId="12" formatCode="&quot;€&quot;\ #,##0.00;[Red]&quot;€&quot;\ \-#,##0.00"/>
    </dxf>
    <dxf>
      <numFmt numFmtId="12" formatCode="&quot;€&quot;\ #,##0.00;[Red]&quot;€&quot;\ \-#,##0.00"/>
    </dxf>
    <dxf>
      <numFmt numFmtId="12" formatCode="&quot;€&quot;\ #,##0.00;[Red]&quot;€&quot;\ \-#,##0.00"/>
      <alignment horizontal="center" vertical="bottom" textRotation="0" wrapText="0" indent="0" justifyLastLine="0" shrinkToFit="0" readingOrder="0"/>
    </dxf>
    <dxf>
      <numFmt numFmtId="12" formatCode="&quot;€&quot;\ #,##0.00;[Red]&quot;€&quot;\ \-#,##0.00"/>
      <alignment horizontal="center" vertical="bottom" textRotation="0" wrapText="0" indent="0" justifyLastLine="0" shrinkToFit="0" readingOrder="0"/>
    </dxf>
    <dxf>
      <numFmt numFmtId="12" formatCode="&quot;€&quot;\ #,##0.00;[Red]&quot;€&quot;\ \-#,##0.00"/>
    </dxf>
    <dxf>
      <font>
        <b/>
      </font>
      <numFmt numFmtId="12" formatCode="&quot;€&quot;\ #,##0.00;[Red]&quot;€&quot;\ \-#,##0.00"/>
    </dxf>
    <dxf>
      <numFmt numFmtId="12" formatCode="&quot;€&quot;\ #,##0.00;[Red]&quot;€&quot;\ \-#,##0.00"/>
    </dxf>
    <dxf>
      <numFmt numFmtId="12" formatCode="&quot;€&quot;\ #,##0.00;[Red]&quot;€&quot;\ \-#,##0.00"/>
    </dxf>
    <dxf>
      <numFmt numFmtId="12" formatCode="&quot;€&quot;\ #,##0.00;[Red]&quot;€&quot;\ \-#,##0.00"/>
      <alignment horizontal="center" vertical="bottom" textRotation="0" wrapText="0" indent="0" justifyLastLine="0" shrinkToFit="0" readingOrder="0"/>
    </dxf>
    <dxf>
      <numFmt numFmtId="12" formatCode="&quot;€&quot;\ #,##0.00;[Red]&quot;€&quot;\ \-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8" formatCode="#,##0.00;[Red]\-#,##0.0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8" formatCode="#,##0.00;[Red]\-#,##0.00"/>
    </dxf>
    <dxf>
      <font>
        <b/>
      </font>
      <numFmt numFmtId="8" formatCode="#,##0.00;[Red]\-#,##0.00"/>
    </dxf>
    <dxf>
      <font>
        <b/>
      </font>
      <numFmt numFmtId="8" formatCode="#,##0.00;[Red]\-#,##0.00"/>
    </dxf>
    <dxf>
      <numFmt numFmtId="8" formatCode="#,##0.00;[Red]\-#,##0.00"/>
    </dxf>
    <dxf>
      <numFmt numFmtId="8" formatCode="#,##0.00;[Red]\-#,##0.00"/>
    </dxf>
    <dxf>
      <numFmt numFmtId="8" formatCode="#,##0.00;[Red]\-#,##0.00"/>
      <alignment horizontal="center" vertical="bottom" textRotation="0" wrapText="0" indent="0" justifyLastLine="0" shrinkToFit="0" readingOrder="0"/>
    </dxf>
    <dxf>
      <numFmt numFmtId="8" formatCode="#,##0.00;[Red]\-#,##0.00"/>
      <alignment horizontal="center" vertical="bottom" textRotation="0" wrapText="0" indent="0" justifyLastLine="0" shrinkToFit="0" readingOrder="0"/>
    </dxf>
    <dxf>
      <numFmt numFmtId="8" formatCode="#,##0.00;[Red]\-#,##0.0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8" formatCode="#,##0.00;[Red]\-#,##0.00"/>
    </dxf>
    <dxf>
      <font>
        <b/>
      </font>
      <numFmt numFmtId="8" formatCode="#,##0.00;[Red]\-#,##0.00"/>
    </dxf>
    <dxf>
      <numFmt numFmtId="8" formatCode="#,##0.00;[Red]\-#,##0.00"/>
    </dxf>
    <dxf>
      <numFmt numFmtId="8" formatCode="#,##0.00;[Red]\-#,##0.00"/>
    </dxf>
    <dxf>
      <numFmt numFmtId="8" formatCode="#,##0.00;[Red]\-#,##0.00"/>
      <alignment horizontal="center" vertical="bottom" textRotation="0" wrapText="0" indent="0" justifyLastLine="0" shrinkToFit="0" readingOrder="0"/>
    </dxf>
    <dxf>
      <numFmt numFmtId="8" formatCode="#,##0.00;[Red]\-#,##0.00"/>
      <alignment horizontal="center" vertical="bottom" textRotation="0" wrapText="0" indent="0" justifyLastLine="0" shrinkToFit="0" readingOrder="0"/>
    </dxf>
    <dxf>
      <numFmt numFmtId="8" formatCode="#,##0.00;[Red]\-#,##0.0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8" formatCode="#,##0.00;[Red]\-#,##0.00"/>
    </dxf>
  </dxfs>
  <tableStyles count="1" defaultTableStyle="TableStyleMedium2" defaultPivotStyle="PivotStyleLight16">
    <tableStyle name="Invisible" pivot="0" table="0" count="0" xr9:uid="{D2EA3268-FC8A-4F0E-A1C8-C6C61712C825}"/>
  </tableStyles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Waarde long straddle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'Long Straddle'!$L$6</c:f>
              <c:strCache>
                <c:ptCount val="1"/>
                <c:pt idx="0">
                  <c:v>Totale Netto OW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'Long Straddle'!$B$7:$B$22</c:f>
              <c:numCache>
                <c:formatCode>"€"#,##0.00_);[Red]\("€"#,##0.00\)</c:formatCode>
                <c:ptCount val="16"/>
                <c:pt idx="0">
                  <c:v>3</c:v>
                </c:pt>
                <c:pt idx="1">
                  <c:v>3.5</c:v>
                </c:pt>
                <c:pt idx="2">
                  <c:v>4</c:v>
                </c:pt>
                <c:pt idx="3">
                  <c:v>4.5</c:v>
                </c:pt>
                <c:pt idx="4">
                  <c:v>5</c:v>
                </c:pt>
                <c:pt idx="5">
                  <c:v>5.5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7.5</c:v>
                </c:pt>
                <c:pt idx="10">
                  <c:v>8</c:v>
                </c:pt>
                <c:pt idx="11">
                  <c:v>8.5</c:v>
                </c:pt>
                <c:pt idx="12">
                  <c:v>9</c:v>
                </c:pt>
                <c:pt idx="13">
                  <c:v>9.5</c:v>
                </c:pt>
                <c:pt idx="14">
                  <c:v>10</c:v>
                </c:pt>
                <c:pt idx="15">
                  <c:v>10.5</c:v>
                </c:pt>
              </c:numCache>
            </c:numRef>
          </c:cat>
          <c:val>
            <c:numRef>
              <c:f>'Long Straddle'!$L$7:$L$22</c:f>
              <c:numCache>
                <c:formatCode>"€"#,##0.00_);[Red]\("€"#,##0.00\)</c:formatCode>
                <c:ptCount val="16"/>
                <c:pt idx="0">
                  <c:v>1.9539999999999997</c:v>
                </c:pt>
                <c:pt idx="1">
                  <c:v>1.4540000000000002</c:v>
                </c:pt>
                <c:pt idx="2">
                  <c:v>0.95400000000000007</c:v>
                </c:pt>
                <c:pt idx="3">
                  <c:v>0.45399999999999996</c:v>
                </c:pt>
                <c:pt idx="4">
                  <c:v>-4.6000000000000041E-2</c:v>
                </c:pt>
                <c:pt idx="5">
                  <c:v>-0.54600000000000004</c:v>
                </c:pt>
                <c:pt idx="6">
                  <c:v>-1.046</c:v>
                </c:pt>
                <c:pt idx="7">
                  <c:v>-1.046</c:v>
                </c:pt>
                <c:pt idx="8">
                  <c:v>-1.046</c:v>
                </c:pt>
                <c:pt idx="9">
                  <c:v>-0.54600000000000004</c:v>
                </c:pt>
                <c:pt idx="10">
                  <c:v>-4.6000000000000041E-2</c:v>
                </c:pt>
                <c:pt idx="11">
                  <c:v>0.45399999999999996</c:v>
                </c:pt>
                <c:pt idx="12">
                  <c:v>0.95400000000000007</c:v>
                </c:pt>
                <c:pt idx="13">
                  <c:v>1.4540000000000002</c:v>
                </c:pt>
                <c:pt idx="14">
                  <c:v>1.9539999999999997</c:v>
                </c:pt>
                <c:pt idx="15">
                  <c:v>2.4539999999999997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6-406D-AC95-45C7D711D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607264"/>
        <c:axId val="407613496"/>
      </c:lineChart>
      <c:catAx>
        <c:axId val="40760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12700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&quot;€&quot;#,##0.00_);[Red]\(&quot;€&quot;#,##0.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07613496"/>
        <c:crosses val="autoZero"/>
        <c:auto val="1"/>
        <c:lblAlgn val="ctr"/>
        <c:lblOffset val="100"/>
        <c:noMultiLvlLbl val="0"/>
      </c:catAx>
      <c:valAx>
        <c:axId val="407613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0_);[Red]\(&quot;€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0760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Waarde short straddle</a:t>
            </a:r>
          </a:p>
        </c:rich>
      </c:tx>
      <c:layout>
        <c:manualLayout>
          <c:xMode val="edge"/>
          <c:yMode val="edge"/>
          <c:x val="0.40857978648350696"/>
          <c:y val="2.58997882131491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'Short Straddle'!$L$6</c:f>
              <c:strCache>
                <c:ptCount val="1"/>
                <c:pt idx="0">
                  <c:v>Totale Netto OW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'Short Straddle'!$B$7:$B$22</c:f>
              <c:numCache>
                <c:formatCode>#,##0.00_);[Red]\(#,##0.00\)</c:formatCode>
                <c:ptCount val="16"/>
                <c:pt idx="0">
                  <c:v>20</c:v>
                </c:pt>
                <c:pt idx="1">
                  <c:v>20.5</c:v>
                </c:pt>
                <c:pt idx="2">
                  <c:v>21</c:v>
                </c:pt>
                <c:pt idx="3">
                  <c:v>21.5</c:v>
                </c:pt>
                <c:pt idx="4">
                  <c:v>22</c:v>
                </c:pt>
                <c:pt idx="5">
                  <c:v>22.5</c:v>
                </c:pt>
                <c:pt idx="6">
                  <c:v>23</c:v>
                </c:pt>
                <c:pt idx="7">
                  <c:v>23.5</c:v>
                </c:pt>
                <c:pt idx="8">
                  <c:v>24</c:v>
                </c:pt>
                <c:pt idx="9">
                  <c:v>24.5</c:v>
                </c:pt>
                <c:pt idx="10">
                  <c:v>25</c:v>
                </c:pt>
                <c:pt idx="11">
                  <c:v>25.5</c:v>
                </c:pt>
                <c:pt idx="12">
                  <c:v>26</c:v>
                </c:pt>
                <c:pt idx="13">
                  <c:v>26.5</c:v>
                </c:pt>
                <c:pt idx="14">
                  <c:v>27</c:v>
                </c:pt>
                <c:pt idx="15">
                  <c:v>27.5</c:v>
                </c:pt>
              </c:numCache>
            </c:numRef>
          </c:cat>
          <c:val>
            <c:numRef>
              <c:f>'Short Straddle'!$L$7:$L$22</c:f>
              <c:numCache>
                <c:formatCode>#,##0.00_);[Red]\(#,##0.00\)</c:formatCode>
                <c:ptCount val="16"/>
                <c:pt idx="0">
                  <c:v>-2.6599999999999997</c:v>
                </c:pt>
                <c:pt idx="1">
                  <c:v>-2.1599999999999997</c:v>
                </c:pt>
                <c:pt idx="2">
                  <c:v>-1.6599999999999997</c:v>
                </c:pt>
                <c:pt idx="3">
                  <c:v>-1.1600000000000001</c:v>
                </c:pt>
                <c:pt idx="4">
                  <c:v>-0.66000000000000014</c:v>
                </c:pt>
                <c:pt idx="5">
                  <c:v>-0.16000000000000014</c:v>
                </c:pt>
                <c:pt idx="6">
                  <c:v>0.33999999999999986</c:v>
                </c:pt>
                <c:pt idx="7">
                  <c:v>0.83999999999999986</c:v>
                </c:pt>
                <c:pt idx="8">
                  <c:v>1.3399999999999999</c:v>
                </c:pt>
                <c:pt idx="9">
                  <c:v>0.83999999999999986</c:v>
                </c:pt>
                <c:pt idx="10">
                  <c:v>0.33999999999999986</c:v>
                </c:pt>
                <c:pt idx="11">
                  <c:v>-0.16000000000000014</c:v>
                </c:pt>
                <c:pt idx="12">
                  <c:v>-0.66000000000000014</c:v>
                </c:pt>
                <c:pt idx="13">
                  <c:v>-1.1600000000000001</c:v>
                </c:pt>
                <c:pt idx="14">
                  <c:v>-1.6599999999999997</c:v>
                </c:pt>
                <c:pt idx="15">
                  <c:v>-2.1599999999999997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A-4FDC-BC34-D458F4CC3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7272088"/>
        <c:axId val="397269136"/>
      </c:lineChart>
      <c:catAx>
        <c:axId val="397272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[Red]\(#,##0.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97269136"/>
        <c:crosses val="autoZero"/>
        <c:auto val="1"/>
        <c:lblAlgn val="ctr"/>
        <c:lblOffset val="100"/>
        <c:noMultiLvlLbl val="0"/>
      </c:catAx>
      <c:valAx>
        <c:axId val="39726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97272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22</xdr:row>
      <xdr:rowOff>112709</xdr:rowOff>
    </xdr:from>
    <xdr:to>
      <xdr:col>16</xdr:col>
      <xdr:colOff>614265</xdr:colOff>
      <xdr:row>43</xdr:row>
      <xdr:rowOff>7776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30109A84-8023-4076-BBE7-7FD94E377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653142</xdr:colOff>
      <xdr:row>23</xdr:row>
      <xdr:rowOff>778</xdr:rowOff>
    </xdr:from>
    <xdr:to>
      <xdr:col>12</xdr:col>
      <xdr:colOff>38878</xdr:colOff>
      <xdr:row>39</xdr:row>
      <xdr:rowOff>7776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3AA72A24-14C5-4944-83B2-AC9663699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14" displayName="Tabel14" ref="B6:F22" totalsRowShown="0" headerRowDxfId="14" dataDxfId="7">
  <tableColumns count="5">
    <tableColumn id="1" xr3:uid="{00000000-0010-0000-0200-000001000000}" name="Koers" dataDxfId="12">
      <calculatedColumnFormula>B6+0.5</calculatedColumnFormula>
    </tableColumn>
    <tableColumn id="2" xr3:uid="{00000000-0010-0000-0200-000002000000}" name="Bruto OW" dataDxfId="11">
      <calculatedColumnFormula>IF(B7&gt;$C$2,B7-$C$2,0)</calculatedColumnFormula>
    </tableColumn>
    <tableColumn id="3" xr3:uid="{00000000-0010-0000-0200-000003000000}" name="Premie" dataDxfId="10">
      <calculatedColumnFormula>$C$3</calculatedColumnFormula>
    </tableColumn>
    <tableColumn id="4" xr3:uid="{00000000-0010-0000-0200-000004000000}" name="Kosten" dataDxfId="9">
      <calculatedColumnFormula>$C$4</calculatedColumnFormula>
    </tableColumn>
    <tableColumn id="5" xr3:uid="{00000000-0010-0000-0200-000005000000}" name="Netto OW" dataDxfId="8">
      <calculatedColumnFormula>SUM(Tabel14[[#This Row],[Bruto OW]:[Kosten]])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135" displayName="Tabel135" ref="G6:L22" totalsRowShown="0" headerRowDxfId="13" dataDxfId="0">
  <tableColumns count="6">
    <tableColumn id="1" xr3:uid="{00000000-0010-0000-0300-000001000000}" name="Koers" dataDxfId="6">
      <calculatedColumnFormula>G6+0.5</calculatedColumnFormula>
    </tableColumn>
    <tableColumn id="2" xr3:uid="{00000000-0010-0000-0300-000002000000}" name="Bruto OW" dataDxfId="5">
      <calculatedColumnFormula>IF(Tabel135[[#This Row],[Koers]]&lt;$H$2,$H$2-Tabel135[[#This Row],[Koers]],0)</calculatedColumnFormula>
    </tableColumn>
    <tableColumn id="3" xr3:uid="{00000000-0010-0000-0300-000003000000}" name="Premie" dataDxfId="4">
      <calculatedColumnFormula>$H$3</calculatedColumnFormula>
    </tableColumn>
    <tableColumn id="4" xr3:uid="{00000000-0010-0000-0300-000004000000}" name="Kosten" dataDxfId="3">
      <calculatedColumnFormula>$H$4</calculatedColumnFormula>
    </tableColumn>
    <tableColumn id="5" xr3:uid="{00000000-0010-0000-0300-000005000000}" name="Netto OW" dataDxfId="2">
      <calculatedColumnFormula>SUM(Tabel135[[#This Row],[Bruto OW]:[Kosten]])</calculatedColumnFormula>
    </tableColumn>
    <tableColumn id="6" xr3:uid="{00000000-0010-0000-0300-000006000000}" name="Totale Netto OW" dataDxfId="1">
      <calculatedColumnFormula>Tabel14[[#This Row],[Netto OW]]+Tabel135[[#This Row],[Netto OW]]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168" displayName="Tabel168" ref="B6:F22" totalsRowShown="0" headerRowDxfId="29" dataDxfId="28">
  <tableColumns count="5">
    <tableColumn id="1" xr3:uid="{00000000-0010-0000-0600-000001000000}" name="Koers" dataDxfId="27">
      <calculatedColumnFormula>B6+0.5</calculatedColumnFormula>
    </tableColumn>
    <tableColumn id="2" xr3:uid="{00000000-0010-0000-0600-000002000000}" name="Bruto OW" dataDxfId="26">
      <calculatedColumnFormula>-IF(Tabel168[[#This Row],[Koers]]&lt;$C$2,0,Tabel168[[#This Row],[Koers]]-$C$2)</calculatedColumnFormula>
    </tableColumn>
    <tableColumn id="3" xr3:uid="{00000000-0010-0000-0600-000003000000}" name="Premie" dataDxfId="25">
      <calculatedColumnFormula>$C$3</calculatedColumnFormula>
    </tableColumn>
    <tableColumn id="4" xr3:uid="{00000000-0010-0000-0600-000004000000}" name="Kosten" dataDxfId="24">
      <calculatedColumnFormula>$C$4</calculatedColumnFormula>
    </tableColumn>
    <tableColumn id="5" xr3:uid="{00000000-0010-0000-0600-000005000000}" name="Netto OW" dataDxfId="23">
      <calculatedColumnFormula>SUM(Tabel168[[#This Row],[Bruto OW]:[Kosten]])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el1379" displayName="Tabel1379" ref="G6:L22" totalsRowShown="0" headerRowDxfId="22" dataDxfId="21">
  <tableColumns count="6">
    <tableColumn id="1" xr3:uid="{00000000-0010-0000-0700-000001000000}" name="Koers" dataDxfId="20">
      <calculatedColumnFormula>G6+0.5</calculatedColumnFormula>
    </tableColumn>
    <tableColumn id="2" xr3:uid="{00000000-0010-0000-0700-000002000000}" name="Bruto OW" dataDxfId="19">
      <calculatedColumnFormula>-IF(Tabel1379[[#This Row],[Koers]]&lt;$H$2,$H$2-Tabel1379[[#This Row],[Koers]],0)</calculatedColumnFormula>
    </tableColumn>
    <tableColumn id="3" xr3:uid="{00000000-0010-0000-0700-000003000000}" name="Premie" dataDxfId="18">
      <calculatedColumnFormula>$H$3</calculatedColumnFormula>
    </tableColumn>
    <tableColumn id="4" xr3:uid="{00000000-0010-0000-0700-000004000000}" name="Kosten" dataDxfId="17">
      <calculatedColumnFormula>$H$4</calculatedColumnFormula>
    </tableColumn>
    <tableColumn id="5" xr3:uid="{00000000-0010-0000-0700-000005000000}" name="Netto OW" dataDxfId="16">
      <calculatedColumnFormula>SUM(Tabel1379[[#This Row],[Bruto OW]:[Kosten]])</calculatedColumnFormula>
    </tableColumn>
    <tableColumn id="6" xr3:uid="{00000000-0010-0000-0700-000006000000}" name="Totale Netto OW" dataDxfId="15">
      <calculatedColumnFormula>Tabel168[[#This Row],[Netto OW]]+Tabel1379[[#This Row],[Netto OW]]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22"/>
  <sheetViews>
    <sheetView tabSelected="1" zoomScale="90" zoomScaleNormal="90" workbookViewId="0">
      <pane ySplit="6" topLeftCell="A7" activePane="bottomLeft" state="frozen"/>
      <selection pane="bottomLeft" activeCell="O11" sqref="O11"/>
    </sheetView>
  </sheetViews>
  <sheetFormatPr defaultColWidth="9.36328125" defaultRowHeight="14.5" x14ac:dyDescent="0.35"/>
  <cols>
    <col min="1" max="16384" width="9.36328125" style="1"/>
  </cols>
  <sheetData>
    <row r="2" spans="2:12" x14ac:dyDescent="0.35">
      <c r="B2" s="1" t="s">
        <v>0</v>
      </c>
      <c r="C2" s="2">
        <v>7</v>
      </c>
      <c r="D2" s="1" t="s">
        <v>9</v>
      </c>
      <c r="G2" s="1" t="s">
        <v>0</v>
      </c>
      <c r="H2" s="2">
        <v>6</v>
      </c>
      <c r="I2" s="1" t="s">
        <v>9</v>
      </c>
    </row>
    <row r="3" spans="2:12" x14ac:dyDescent="0.35">
      <c r="B3" s="1" t="s">
        <v>2</v>
      </c>
      <c r="C3" s="2">
        <v>-0.5</v>
      </c>
      <c r="D3" s="1" t="s">
        <v>7</v>
      </c>
      <c r="G3" s="1" t="s">
        <v>2</v>
      </c>
      <c r="H3" s="2">
        <v>-0.5</v>
      </c>
      <c r="I3" s="1" t="s">
        <v>7</v>
      </c>
    </row>
    <row r="4" spans="2:12" x14ac:dyDescent="0.35">
      <c r="B4" s="1" t="s">
        <v>3</v>
      </c>
      <c r="C4" s="9">
        <f>-2.3/100</f>
        <v>-2.3E-2</v>
      </c>
      <c r="D4" s="1" t="s">
        <v>7</v>
      </c>
      <c r="G4" s="1" t="s">
        <v>3</v>
      </c>
      <c r="H4" s="9">
        <f>-2.3/100</f>
        <v>-2.3E-2</v>
      </c>
      <c r="I4" s="1" t="s">
        <v>7</v>
      </c>
    </row>
    <row r="5" spans="2:12" x14ac:dyDescent="0.35">
      <c r="B5" s="8" t="s">
        <v>10</v>
      </c>
      <c r="C5" s="8"/>
      <c r="D5" s="8"/>
      <c r="E5" s="8"/>
      <c r="F5" s="8"/>
      <c r="G5" s="8" t="s">
        <v>11</v>
      </c>
      <c r="H5" s="8"/>
      <c r="I5" s="8"/>
      <c r="J5" s="8"/>
      <c r="K5" s="8"/>
    </row>
    <row r="6" spans="2:12" s="5" customFormat="1" x14ac:dyDescent="0.35">
      <c r="B6" s="4" t="s">
        <v>1</v>
      </c>
      <c r="C6" s="4" t="s">
        <v>4</v>
      </c>
      <c r="D6" s="5" t="s">
        <v>2</v>
      </c>
      <c r="E6" s="5" t="s">
        <v>3</v>
      </c>
      <c r="F6" s="6" t="s">
        <v>5</v>
      </c>
      <c r="G6" s="4" t="s">
        <v>1</v>
      </c>
      <c r="H6" s="4" t="s">
        <v>4</v>
      </c>
      <c r="I6" s="5" t="s">
        <v>2</v>
      </c>
      <c r="J6" s="5" t="s">
        <v>3</v>
      </c>
      <c r="K6" s="5" t="s">
        <v>5</v>
      </c>
      <c r="L6" s="6" t="s">
        <v>6</v>
      </c>
    </row>
    <row r="7" spans="2:12" x14ac:dyDescent="0.35">
      <c r="B7" s="10">
        <v>3</v>
      </c>
      <c r="C7" s="10">
        <f t="shared" ref="C7:C22" si="0">IF(B7&gt;$C$2,B7-$C$2,0)</f>
        <v>0</v>
      </c>
      <c r="D7" s="11">
        <f>$C$3</f>
        <v>-0.5</v>
      </c>
      <c r="E7" s="11">
        <f>$C$4</f>
        <v>-2.3E-2</v>
      </c>
      <c r="F7" s="12">
        <f>SUM(Tabel14[[#This Row],[Bruto OW]:[Kosten]])</f>
        <v>-0.52300000000000002</v>
      </c>
      <c r="G7" s="10">
        <v>3</v>
      </c>
      <c r="H7" s="10">
        <f>IF(Tabel135[[#This Row],[Koers]]&lt;$H$2,$H$2-Tabel135[[#This Row],[Koers]],0)</f>
        <v>3</v>
      </c>
      <c r="I7" s="11">
        <f t="shared" ref="I7:I22" si="1">$H$3</f>
        <v>-0.5</v>
      </c>
      <c r="J7" s="11">
        <f t="shared" ref="J7:J22" si="2">$H$4</f>
        <v>-2.3E-2</v>
      </c>
      <c r="K7" s="12">
        <f>SUM(Tabel135[[#This Row],[Bruto OW]:[Kosten]])</f>
        <v>2.4769999999999999</v>
      </c>
      <c r="L7" s="12">
        <f>Tabel14[[#This Row],[Netto OW]]+Tabel135[[#This Row],[Netto OW]]</f>
        <v>1.9539999999999997</v>
      </c>
    </row>
    <row r="8" spans="2:12" x14ac:dyDescent="0.35">
      <c r="B8" s="10">
        <f>B7+0.5</f>
        <v>3.5</v>
      </c>
      <c r="C8" s="10">
        <f t="shared" si="0"/>
        <v>0</v>
      </c>
      <c r="D8" s="11">
        <f t="shared" ref="D8:D22" si="3">$C$3</f>
        <v>-0.5</v>
      </c>
      <c r="E8" s="11">
        <f t="shared" ref="E8:E22" si="4">$C$4</f>
        <v>-2.3E-2</v>
      </c>
      <c r="F8" s="12">
        <f>SUM(Tabel14[[#This Row],[Bruto OW]:[Kosten]])</f>
        <v>-0.52300000000000002</v>
      </c>
      <c r="G8" s="10">
        <f>G7+0.5</f>
        <v>3.5</v>
      </c>
      <c r="H8" s="10">
        <f>IF(Tabel135[[#This Row],[Koers]]&lt;$H$2,$H$2-Tabel135[[#This Row],[Koers]],0)</f>
        <v>2.5</v>
      </c>
      <c r="I8" s="11">
        <f t="shared" si="1"/>
        <v>-0.5</v>
      </c>
      <c r="J8" s="11">
        <f t="shared" si="2"/>
        <v>-2.3E-2</v>
      </c>
      <c r="K8" s="12">
        <f>SUM(Tabel135[[#This Row],[Bruto OW]:[Kosten]])</f>
        <v>1.9770000000000001</v>
      </c>
      <c r="L8" s="12">
        <f>Tabel14[[#This Row],[Netto OW]]+Tabel135[[#This Row],[Netto OW]]</f>
        <v>1.4540000000000002</v>
      </c>
    </row>
    <row r="9" spans="2:12" x14ac:dyDescent="0.35">
      <c r="B9" s="10">
        <f t="shared" ref="B9:B22" si="5">B8+0.5</f>
        <v>4</v>
      </c>
      <c r="C9" s="10">
        <f t="shared" si="0"/>
        <v>0</v>
      </c>
      <c r="D9" s="11">
        <f t="shared" si="3"/>
        <v>-0.5</v>
      </c>
      <c r="E9" s="11">
        <f t="shared" si="4"/>
        <v>-2.3E-2</v>
      </c>
      <c r="F9" s="12">
        <f>SUM(Tabel14[[#This Row],[Bruto OW]:[Kosten]])</f>
        <v>-0.52300000000000002</v>
      </c>
      <c r="G9" s="10">
        <f t="shared" ref="G9:G22" si="6">G8+0.5</f>
        <v>4</v>
      </c>
      <c r="H9" s="10">
        <f>IF(Tabel135[[#This Row],[Koers]]&lt;$H$2,$H$2-Tabel135[[#This Row],[Koers]],0)</f>
        <v>2</v>
      </c>
      <c r="I9" s="11">
        <f t="shared" si="1"/>
        <v>-0.5</v>
      </c>
      <c r="J9" s="11">
        <f t="shared" si="2"/>
        <v>-2.3E-2</v>
      </c>
      <c r="K9" s="12">
        <f>SUM(Tabel135[[#This Row],[Bruto OW]:[Kosten]])</f>
        <v>1.4770000000000001</v>
      </c>
      <c r="L9" s="12">
        <f>Tabel14[[#This Row],[Netto OW]]+Tabel135[[#This Row],[Netto OW]]</f>
        <v>0.95400000000000007</v>
      </c>
    </row>
    <row r="10" spans="2:12" x14ac:dyDescent="0.35">
      <c r="B10" s="10">
        <f t="shared" si="5"/>
        <v>4.5</v>
      </c>
      <c r="C10" s="10">
        <f t="shared" si="0"/>
        <v>0</v>
      </c>
      <c r="D10" s="11">
        <f t="shared" si="3"/>
        <v>-0.5</v>
      </c>
      <c r="E10" s="11">
        <f t="shared" si="4"/>
        <v>-2.3E-2</v>
      </c>
      <c r="F10" s="12">
        <f>SUM(Tabel14[[#This Row],[Bruto OW]:[Kosten]])</f>
        <v>-0.52300000000000002</v>
      </c>
      <c r="G10" s="10">
        <f t="shared" si="6"/>
        <v>4.5</v>
      </c>
      <c r="H10" s="10">
        <f>IF(Tabel135[[#This Row],[Koers]]&lt;$H$2,$H$2-Tabel135[[#This Row],[Koers]],0)</f>
        <v>1.5</v>
      </c>
      <c r="I10" s="11">
        <f t="shared" si="1"/>
        <v>-0.5</v>
      </c>
      <c r="J10" s="11">
        <f t="shared" si="2"/>
        <v>-2.3E-2</v>
      </c>
      <c r="K10" s="12">
        <f>SUM(Tabel135[[#This Row],[Bruto OW]:[Kosten]])</f>
        <v>0.97699999999999998</v>
      </c>
      <c r="L10" s="12">
        <f>Tabel14[[#This Row],[Netto OW]]+Tabel135[[#This Row],[Netto OW]]</f>
        <v>0.45399999999999996</v>
      </c>
    </row>
    <row r="11" spans="2:12" x14ac:dyDescent="0.35">
      <c r="B11" s="10">
        <f t="shared" si="5"/>
        <v>5</v>
      </c>
      <c r="C11" s="10">
        <f t="shared" si="0"/>
        <v>0</v>
      </c>
      <c r="D11" s="11">
        <f t="shared" si="3"/>
        <v>-0.5</v>
      </c>
      <c r="E11" s="11">
        <f t="shared" si="4"/>
        <v>-2.3E-2</v>
      </c>
      <c r="F11" s="12">
        <f>SUM(Tabel14[[#This Row],[Bruto OW]:[Kosten]])</f>
        <v>-0.52300000000000002</v>
      </c>
      <c r="G11" s="10">
        <f t="shared" si="6"/>
        <v>5</v>
      </c>
      <c r="H11" s="10">
        <f>IF(Tabel135[[#This Row],[Koers]]&lt;$H$2,$H$2-Tabel135[[#This Row],[Koers]],0)</f>
        <v>1</v>
      </c>
      <c r="I11" s="11">
        <f t="shared" si="1"/>
        <v>-0.5</v>
      </c>
      <c r="J11" s="11">
        <f t="shared" si="2"/>
        <v>-2.3E-2</v>
      </c>
      <c r="K11" s="12">
        <f>SUM(Tabel135[[#This Row],[Bruto OW]:[Kosten]])</f>
        <v>0.47699999999999998</v>
      </c>
      <c r="L11" s="12">
        <f>Tabel14[[#This Row],[Netto OW]]+Tabel135[[#This Row],[Netto OW]]</f>
        <v>-4.6000000000000041E-2</v>
      </c>
    </row>
    <row r="12" spans="2:12" x14ac:dyDescent="0.35">
      <c r="B12" s="10">
        <f t="shared" si="5"/>
        <v>5.5</v>
      </c>
      <c r="C12" s="10">
        <f t="shared" si="0"/>
        <v>0</v>
      </c>
      <c r="D12" s="11">
        <f t="shared" si="3"/>
        <v>-0.5</v>
      </c>
      <c r="E12" s="11">
        <f t="shared" si="4"/>
        <v>-2.3E-2</v>
      </c>
      <c r="F12" s="12">
        <f>SUM(Tabel14[[#This Row],[Bruto OW]:[Kosten]])</f>
        <v>-0.52300000000000002</v>
      </c>
      <c r="G12" s="10">
        <f t="shared" si="6"/>
        <v>5.5</v>
      </c>
      <c r="H12" s="10">
        <f>IF(Tabel135[[#This Row],[Koers]]&lt;$H$2,$H$2-Tabel135[[#This Row],[Koers]],0)</f>
        <v>0.5</v>
      </c>
      <c r="I12" s="11">
        <f t="shared" si="1"/>
        <v>-0.5</v>
      </c>
      <c r="J12" s="11">
        <f t="shared" si="2"/>
        <v>-2.3E-2</v>
      </c>
      <c r="K12" s="12">
        <f>SUM(Tabel135[[#This Row],[Bruto OW]:[Kosten]])</f>
        <v>-2.3E-2</v>
      </c>
      <c r="L12" s="12">
        <f>Tabel14[[#This Row],[Netto OW]]+Tabel135[[#This Row],[Netto OW]]</f>
        <v>-0.54600000000000004</v>
      </c>
    </row>
    <row r="13" spans="2:12" x14ac:dyDescent="0.35">
      <c r="B13" s="10">
        <f t="shared" si="5"/>
        <v>6</v>
      </c>
      <c r="C13" s="10">
        <f t="shared" si="0"/>
        <v>0</v>
      </c>
      <c r="D13" s="11">
        <f t="shared" si="3"/>
        <v>-0.5</v>
      </c>
      <c r="E13" s="11">
        <f t="shared" si="4"/>
        <v>-2.3E-2</v>
      </c>
      <c r="F13" s="12">
        <f>SUM(Tabel14[[#This Row],[Bruto OW]:[Kosten]])</f>
        <v>-0.52300000000000002</v>
      </c>
      <c r="G13" s="10">
        <f t="shared" si="6"/>
        <v>6</v>
      </c>
      <c r="H13" s="10">
        <f>IF(Tabel135[[#This Row],[Koers]]&lt;$H$2,$H$2-Tabel135[[#This Row],[Koers]],0)</f>
        <v>0</v>
      </c>
      <c r="I13" s="11">
        <f t="shared" si="1"/>
        <v>-0.5</v>
      </c>
      <c r="J13" s="11">
        <f t="shared" si="2"/>
        <v>-2.3E-2</v>
      </c>
      <c r="K13" s="12">
        <f>SUM(Tabel135[[#This Row],[Bruto OW]:[Kosten]])</f>
        <v>-0.52300000000000002</v>
      </c>
      <c r="L13" s="12">
        <f>Tabel14[[#This Row],[Netto OW]]+Tabel135[[#This Row],[Netto OW]]</f>
        <v>-1.046</v>
      </c>
    </row>
    <row r="14" spans="2:12" x14ac:dyDescent="0.35">
      <c r="B14" s="10">
        <f t="shared" si="5"/>
        <v>6.5</v>
      </c>
      <c r="C14" s="10">
        <f t="shared" si="0"/>
        <v>0</v>
      </c>
      <c r="D14" s="11">
        <f t="shared" si="3"/>
        <v>-0.5</v>
      </c>
      <c r="E14" s="11">
        <f t="shared" si="4"/>
        <v>-2.3E-2</v>
      </c>
      <c r="F14" s="12">
        <f>SUM(Tabel14[[#This Row],[Bruto OW]:[Kosten]])</f>
        <v>-0.52300000000000002</v>
      </c>
      <c r="G14" s="10">
        <f t="shared" si="6"/>
        <v>6.5</v>
      </c>
      <c r="H14" s="10">
        <f>IF(Tabel135[[#This Row],[Koers]]&lt;$H$2,$H$2-Tabel135[[#This Row],[Koers]],0)</f>
        <v>0</v>
      </c>
      <c r="I14" s="11">
        <f t="shared" si="1"/>
        <v>-0.5</v>
      </c>
      <c r="J14" s="11">
        <f t="shared" si="2"/>
        <v>-2.3E-2</v>
      </c>
      <c r="K14" s="12">
        <f>SUM(Tabel135[[#This Row],[Bruto OW]:[Kosten]])</f>
        <v>-0.52300000000000002</v>
      </c>
      <c r="L14" s="12">
        <f>Tabel14[[#This Row],[Netto OW]]+Tabel135[[#This Row],[Netto OW]]</f>
        <v>-1.046</v>
      </c>
    </row>
    <row r="15" spans="2:12" x14ac:dyDescent="0.35">
      <c r="B15" s="10">
        <f t="shared" si="5"/>
        <v>7</v>
      </c>
      <c r="C15" s="10">
        <f t="shared" si="0"/>
        <v>0</v>
      </c>
      <c r="D15" s="11">
        <f t="shared" si="3"/>
        <v>-0.5</v>
      </c>
      <c r="E15" s="11">
        <f t="shared" si="4"/>
        <v>-2.3E-2</v>
      </c>
      <c r="F15" s="12">
        <f>SUM(Tabel14[[#This Row],[Bruto OW]:[Kosten]])</f>
        <v>-0.52300000000000002</v>
      </c>
      <c r="G15" s="10">
        <f t="shared" si="6"/>
        <v>7</v>
      </c>
      <c r="H15" s="10">
        <f>IF(Tabel135[[#This Row],[Koers]]&lt;$H$2,$H$2-Tabel135[[#This Row],[Koers]],0)</f>
        <v>0</v>
      </c>
      <c r="I15" s="11">
        <f t="shared" si="1"/>
        <v>-0.5</v>
      </c>
      <c r="J15" s="11">
        <f t="shared" si="2"/>
        <v>-2.3E-2</v>
      </c>
      <c r="K15" s="12">
        <f>SUM(Tabel135[[#This Row],[Bruto OW]:[Kosten]])</f>
        <v>-0.52300000000000002</v>
      </c>
      <c r="L15" s="12">
        <f>Tabel14[[#This Row],[Netto OW]]+Tabel135[[#This Row],[Netto OW]]</f>
        <v>-1.046</v>
      </c>
    </row>
    <row r="16" spans="2:12" x14ac:dyDescent="0.35">
      <c r="B16" s="10">
        <f t="shared" si="5"/>
        <v>7.5</v>
      </c>
      <c r="C16" s="10">
        <f t="shared" si="0"/>
        <v>0.5</v>
      </c>
      <c r="D16" s="11">
        <f t="shared" si="3"/>
        <v>-0.5</v>
      </c>
      <c r="E16" s="11">
        <f t="shared" si="4"/>
        <v>-2.3E-2</v>
      </c>
      <c r="F16" s="12">
        <f>SUM(Tabel14[[#This Row],[Bruto OW]:[Kosten]])</f>
        <v>-2.3E-2</v>
      </c>
      <c r="G16" s="10">
        <f t="shared" si="6"/>
        <v>7.5</v>
      </c>
      <c r="H16" s="10">
        <f>IF(Tabel135[[#This Row],[Koers]]&lt;$H$2,$H$2-Tabel135[[#This Row],[Koers]],0)</f>
        <v>0</v>
      </c>
      <c r="I16" s="11">
        <f t="shared" si="1"/>
        <v>-0.5</v>
      </c>
      <c r="J16" s="11">
        <f t="shared" si="2"/>
        <v>-2.3E-2</v>
      </c>
      <c r="K16" s="12">
        <f>SUM(Tabel135[[#This Row],[Bruto OW]:[Kosten]])</f>
        <v>-0.52300000000000002</v>
      </c>
      <c r="L16" s="12">
        <f>Tabel14[[#This Row],[Netto OW]]+Tabel135[[#This Row],[Netto OW]]</f>
        <v>-0.54600000000000004</v>
      </c>
    </row>
    <row r="17" spans="2:12" x14ac:dyDescent="0.35">
      <c r="B17" s="10">
        <f t="shared" si="5"/>
        <v>8</v>
      </c>
      <c r="C17" s="10">
        <f t="shared" si="0"/>
        <v>1</v>
      </c>
      <c r="D17" s="11">
        <f t="shared" si="3"/>
        <v>-0.5</v>
      </c>
      <c r="E17" s="11">
        <f t="shared" si="4"/>
        <v>-2.3E-2</v>
      </c>
      <c r="F17" s="12">
        <f>SUM(Tabel14[[#This Row],[Bruto OW]:[Kosten]])</f>
        <v>0.47699999999999998</v>
      </c>
      <c r="G17" s="10">
        <f t="shared" si="6"/>
        <v>8</v>
      </c>
      <c r="H17" s="10">
        <f>IF(Tabel135[[#This Row],[Koers]]&lt;$H$2,$H$2-Tabel135[[#This Row],[Koers]],0)</f>
        <v>0</v>
      </c>
      <c r="I17" s="11">
        <f t="shared" si="1"/>
        <v>-0.5</v>
      </c>
      <c r="J17" s="11">
        <f t="shared" si="2"/>
        <v>-2.3E-2</v>
      </c>
      <c r="K17" s="12">
        <f>SUM(Tabel135[[#This Row],[Bruto OW]:[Kosten]])</f>
        <v>-0.52300000000000002</v>
      </c>
      <c r="L17" s="12">
        <f>Tabel14[[#This Row],[Netto OW]]+Tabel135[[#This Row],[Netto OW]]</f>
        <v>-4.6000000000000041E-2</v>
      </c>
    </row>
    <row r="18" spans="2:12" x14ac:dyDescent="0.35">
      <c r="B18" s="10">
        <f t="shared" si="5"/>
        <v>8.5</v>
      </c>
      <c r="C18" s="10">
        <f t="shared" si="0"/>
        <v>1.5</v>
      </c>
      <c r="D18" s="11">
        <f t="shared" si="3"/>
        <v>-0.5</v>
      </c>
      <c r="E18" s="11">
        <f t="shared" si="4"/>
        <v>-2.3E-2</v>
      </c>
      <c r="F18" s="12">
        <f>SUM(Tabel14[[#This Row],[Bruto OW]:[Kosten]])</f>
        <v>0.97699999999999998</v>
      </c>
      <c r="G18" s="10">
        <f t="shared" si="6"/>
        <v>8.5</v>
      </c>
      <c r="H18" s="10">
        <f>IF(Tabel135[[#This Row],[Koers]]&lt;$H$2,$H$2-Tabel135[[#This Row],[Koers]],0)</f>
        <v>0</v>
      </c>
      <c r="I18" s="11">
        <f t="shared" si="1"/>
        <v>-0.5</v>
      </c>
      <c r="J18" s="11">
        <f t="shared" si="2"/>
        <v>-2.3E-2</v>
      </c>
      <c r="K18" s="12">
        <f>SUM(Tabel135[[#This Row],[Bruto OW]:[Kosten]])</f>
        <v>-0.52300000000000002</v>
      </c>
      <c r="L18" s="12">
        <f>Tabel14[[#This Row],[Netto OW]]+Tabel135[[#This Row],[Netto OW]]</f>
        <v>0.45399999999999996</v>
      </c>
    </row>
    <row r="19" spans="2:12" x14ac:dyDescent="0.35">
      <c r="B19" s="10">
        <f t="shared" si="5"/>
        <v>9</v>
      </c>
      <c r="C19" s="10">
        <f t="shared" si="0"/>
        <v>2</v>
      </c>
      <c r="D19" s="11">
        <f t="shared" si="3"/>
        <v>-0.5</v>
      </c>
      <c r="E19" s="11">
        <f t="shared" si="4"/>
        <v>-2.3E-2</v>
      </c>
      <c r="F19" s="12">
        <f>SUM(Tabel14[[#This Row],[Bruto OW]:[Kosten]])</f>
        <v>1.4770000000000001</v>
      </c>
      <c r="G19" s="10">
        <f t="shared" si="6"/>
        <v>9</v>
      </c>
      <c r="H19" s="10">
        <f>IF(Tabel135[[#This Row],[Koers]]&lt;$H$2,$H$2-Tabel135[[#This Row],[Koers]],0)</f>
        <v>0</v>
      </c>
      <c r="I19" s="11">
        <f t="shared" si="1"/>
        <v>-0.5</v>
      </c>
      <c r="J19" s="11">
        <f t="shared" si="2"/>
        <v>-2.3E-2</v>
      </c>
      <c r="K19" s="12">
        <f>SUM(Tabel135[[#This Row],[Bruto OW]:[Kosten]])</f>
        <v>-0.52300000000000002</v>
      </c>
      <c r="L19" s="12">
        <f>Tabel14[[#This Row],[Netto OW]]+Tabel135[[#This Row],[Netto OW]]</f>
        <v>0.95400000000000007</v>
      </c>
    </row>
    <row r="20" spans="2:12" x14ac:dyDescent="0.35">
      <c r="B20" s="10">
        <f t="shared" si="5"/>
        <v>9.5</v>
      </c>
      <c r="C20" s="10">
        <f t="shared" si="0"/>
        <v>2.5</v>
      </c>
      <c r="D20" s="11">
        <f t="shared" si="3"/>
        <v>-0.5</v>
      </c>
      <c r="E20" s="11">
        <f t="shared" si="4"/>
        <v>-2.3E-2</v>
      </c>
      <c r="F20" s="12">
        <f>SUM(Tabel14[[#This Row],[Bruto OW]:[Kosten]])</f>
        <v>1.9770000000000001</v>
      </c>
      <c r="G20" s="10">
        <f t="shared" si="6"/>
        <v>9.5</v>
      </c>
      <c r="H20" s="10">
        <f>IF(Tabel135[[#This Row],[Koers]]&lt;$H$2,$H$2-Tabel135[[#This Row],[Koers]],0)</f>
        <v>0</v>
      </c>
      <c r="I20" s="11">
        <f t="shared" si="1"/>
        <v>-0.5</v>
      </c>
      <c r="J20" s="11">
        <f t="shared" si="2"/>
        <v>-2.3E-2</v>
      </c>
      <c r="K20" s="12">
        <f>SUM(Tabel135[[#This Row],[Bruto OW]:[Kosten]])</f>
        <v>-0.52300000000000002</v>
      </c>
      <c r="L20" s="12">
        <f>Tabel14[[#This Row],[Netto OW]]+Tabel135[[#This Row],[Netto OW]]</f>
        <v>1.4540000000000002</v>
      </c>
    </row>
    <row r="21" spans="2:12" x14ac:dyDescent="0.35">
      <c r="B21" s="10">
        <f t="shared" si="5"/>
        <v>10</v>
      </c>
      <c r="C21" s="10">
        <f t="shared" si="0"/>
        <v>3</v>
      </c>
      <c r="D21" s="11">
        <f t="shared" si="3"/>
        <v>-0.5</v>
      </c>
      <c r="E21" s="11">
        <f t="shared" si="4"/>
        <v>-2.3E-2</v>
      </c>
      <c r="F21" s="12">
        <f>SUM(Tabel14[[#This Row],[Bruto OW]:[Kosten]])</f>
        <v>2.4769999999999999</v>
      </c>
      <c r="G21" s="10">
        <f t="shared" si="6"/>
        <v>10</v>
      </c>
      <c r="H21" s="10">
        <f>IF(Tabel135[[#This Row],[Koers]]&lt;$H$2,$H$2-Tabel135[[#This Row],[Koers]],0)</f>
        <v>0</v>
      </c>
      <c r="I21" s="11">
        <f t="shared" si="1"/>
        <v>-0.5</v>
      </c>
      <c r="J21" s="11">
        <f t="shared" si="2"/>
        <v>-2.3E-2</v>
      </c>
      <c r="K21" s="12">
        <f>SUM(Tabel135[[#This Row],[Bruto OW]:[Kosten]])</f>
        <v>-0.52300000000000002</v>
      </c>
      <c r="L21" s="12">
        <f>Tabel14[[#This Row],[Netto OW]]+Tabel135[[#This Row],[Netto OW]]</f>
        <v>1.9539999999999997</v>
      </c>
    </row>
    <row r="22" spans="2:12" x14ac:dyDescent="0.35">
      <c r="B22" s="10">
        <f t="shared" si="5"/>
        <v>10.5</v>
      </c>
      <c r="C22" s="10">
        <f t="shared" si="0"/>
        <v>3.5</v>
      </c>
      <c r="D22" s="11">
        <f t="shared" si="3"/>
        <v>-0.5</v>
      </c>
      <c r="E22" s="11">
        <f t="shared" si="4"/>
        <v>-2.3E-2</v>
      </c>
      <c r="F22" s="12">
        <f>SUM(Tabel14[[#This Row],[Bruto OW]:[Kosten]])</f>
        <v>2.9769999999999999</v>
      </c>
      <c r="G22" s="10">
        <f t="shared" si="6"/>
        <v>10.5</v>
      </c>
      <c r="H22" s="10">
        <f>IF(Tabel135[[#This Row],[Koers]]&lt;$H$2,$H$2-Tabel135[[#This Row],[Koers]],0)</f>
        <v>0</v>
      </c>
      <c r="I22" s="11">
        <f t="shared" si="1"/>
        <v>-0.5</v>
      </c>
      <c r="J22" s="11">
        <f t="shared" si="2"/>
        <v>-2.3E-2</v>
      </c>
      <c r="K22" s="12">
        <f>SUM(Tabel135[[#This Row],[Bruto OW]:[Kosten]])</f>
        <v>-0.52300000000000002</v>
      </c>
      <c r="L22" s="12">
        <f>Tabel14[[#This Row],[Netto OW]]+Tabel135[[#This Row],[Netto OW]]</f>
        <v>2.4539999999999997</v>
      </c>
    </row>
  </sheetData>
  <mergeCells count="2">
    <mergeCell ref="B5:F5"/>
    <mergeCell ref="G5:K5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22"/>
  <sheetViews>
    <sheetView zoomScale="90" zoomScaleNormal="90" workbookViewId="0">
      <pane ySplit="6" topLeftCell="A7" activePane="bottomLeft" state="frozen"/>
      <selection pane="bottomLeft" activeCell="D7" sqref="D7"/>
    </sheetView>
  </sheetViews>
  <sheetFormatPr defaultRowHeight="14.5" x14ac:dyDescent="0.35"/>
  <sheetData>
    <row r="2" spans="2:12" x14ac:dyDescent="0.35">
      <c r="B2" s="1" t="s">
        <v>0</v>
      </c>
      <c r="C2" s="2">
        <v>24</v>
      </c>
      <c r="D2" s="1" t="s">
        <v>9</v>
      </c>
      <c r="E2" s="1"/>
      <c r="F2" s="1"/>
      <c r="G2" s="1" t="s">
        <v>0</v>
      </c>
      <c r="H2" s="2">
        <v>24</v>
      </c>
      <c r="I2" s="1" t="s">
        <v>9</v>
      </c>
      <c r="J2" s="1"/>
      <c r="K2" s="1"/>
    </row>
    <row r="3" spans="2:12" x14ac:dyDescent="0.35">
      <c r="B3" s="1" t="s">
        <v>2</v>
      </c>
      <c r="C3" s="2">
        <v>0.7</v>
      </c>
      <c r="D3" s="1" t="s">
        <v>8</v>
      </c>
      <c r="E3" s="1"/>
      <c r="F3" s="1"/>
      <c r="G3" s="1" t="s">
        <v>2</v>
      </c>
      <c r="H3" s="2">
        <v>0.7</v>
      </c>
      <c r="I3" s="1" t="s">
        <v>8</v>
      </c>
      <c r="J3" s="1"/>
      <c r="K3" s="1"/>
    </row>
    <row r="4" spans="2:12" x14ac:dyDescent="0.35">
      <c r="B4" s="1" t="s">
        <v>3</v>
      </c>
      <c r="C4" s="2">
        <f>-3/100</f>
        <v>-0.03</v>
      </c>
      <c r="D4" s="1" t="s">
        <v>7</v>
      </c>
      <c r="E4" s="1"/>
      <c r="F4" s="1"/>
      <c r="G4" s="1" t="s">
        <v>3</v>
      </c>
      <c r="H4" s="2">
        <f>-3/100</f>
        <v>-0.03</v>
      </c>
      <c r="I4" s="1" t="s">
        <v>7</v>
      </c>
      <c r="J4" s="1"/>
      <c r="K4" s="1"/>
    </row>
    <row r="5" spans="2:12" x14ac:dyDescent="0.35">
      <c r="B5" s="8" t="s">
        <v>12</v>
      </c>
      <c r="C5" s="8"/>
      <c r="D5" s="8"/>
      <c r="E5" s="8"/>
      <c r="F5" s="8"/>
      <c r="G5" s="8" t="s">
        <v>13</v>
      </c>
      <c r="H5" s="8"/>
      <c r="I5" s="8"/>
      <c r="J5" s="8"/>
      <c r="K5" s="8"/>
    </row>
    <row r="6" spans="2:12" x14ac:dyDescent="0.35">
      <c r="B6" s="4" t="s">
        <v>1</v>
      </c>
      <c r="C6" s="4" t="s">
        <v>4</v>
      </c>
      <c r="D6" s="5" t="s">
        <v>2</v>
      </c>
      <c r="E6" s="5" t="s">
        <v>3</v>
      </c>
      <c r="F6" s="6" t="s">
        <v>5</v>
      </c>
      <c r="G6" s="4" t="s">
        <v>1</v>
      </c>
      <c r="H6" s="4" t="s">
        <v>4</v>
      </c>
      <c r="I6" s="5" t="s">
        <v>2</v>
      </c>
      <c r="J6" s="5" t="s">
        <v>3</v>
      </c>
      <c r="K6" s="6" t="s">
        <v>5</v>
      </c>
      <c r="L6" s="6" t="s">
        <v>6</v>
      </c>
    </row>
    <row r="7" spans="2:12" x14ac:dyDescent="0.35">
      <c r="B7" s="3">
        <v>20</v>
      </c>
      <c r="C7" s="3">
        <f>-IF(Tabel168[[#This Row],[Koers]]&lt;$C$2,0,Tabel168[[#This Row],[Koers]]-$C$2)</f>
        <v>0</v>
      </c>
      <c r="D7" s="1">
        <f t="shared" ref="D7:D22" si="0">$C$3</f>
        <v>0.7</v>
      </c>
      <c r="E7" s="1">
        <f>$C$4</f>
        <v>-0.03</v>
      </c>
      <c r="F7" s="7">
        <f>SUM(Tabel168[[#This Row],[Bruto OW]:[Kosten]])</f>
        <v>0.66999999999999993</v>
      </c>
      <c r="G7" s="3">
        <v>20</v>
      </c>
      <c r="H7" s="3">
        <f>-IF(Tabel1379[[#This Row],[Koers]]&lt;$H$2,$H$2-Tabel1379[[#This Row],[Koers]],0)</f>
        <v>-4</v>
      </c>
      <c r="I7" s="1">
        <f t="shared" ref="I7:I22" si="1">$H$3</f>
        <v>0.7</v>
      </c>
      <c r="J7" s="1">
        <f t="shared" ref="J7:J22" si="2">$H$4</f>
        <v>-0.03</v>
      </c>
      <c r="K7" s="7">
        <f>SUM(Tabel1379[[#This Row],[Bruto OW]:[Kosten]])</f>
        <v>-3.3299999999999996</v>
      </c>
      <c r="L7" s="7">
        <f>Tabel168[[#This Row],[Netto OW]]+Tabel1379[[#This Row],[Netto OW]]</f>
        <v>-2.6599999999999997</v>
      </c>
    </row>
    <row r="8" spans="2:12" x14ac:dyDescent="0.35">
      <c r="B8" s="3">
        <f>B7+0.5</f>
        <v>20.5</v>
      </c>
      <c r="C8" s="3">
        <f>-IF(Tabel168[[#This Row],[Koers]]&lt;$C$2,0,Tabel168[[#This Row],[Koers]]-$C$2)</f>
        <v>0</v>
      </c>
      <c r="D8" s="1">
        <f t="shared" si="0"/>
        <v>0.7</v>
      </c>
      <c r="E8" s="1">
        <f t="shared" ref="E8:E22" si="3">$C$4</f>
        <v>-0.03</v>
      </c>
      <c r="F8" s="7">
        <f>SUM(Tabel168[[#This Row],[Bruto OW]:[Kosten]])</f>
        <v>0.66999999999999993</v>
      </c>
      <c r="G8" s="3">
        <f>G7+0.5</f>
        <v>20.5</v>
      </c>
      <c r="H8" s="3">
        <f>-IF(Tabel1379[[#This Row],[Koers]]&lt;$H$2,$H$2-Tabel1379[[#This Row],[Koers]],0)</f>
        <v>-3.5</v>
      </c>
      <c r="I8" s="1">
        <f t="shared" si="1"/>
        <v>0.7</v>
      </c>
      <c r="J8" s="1">
        <f>$H$4</f>
        <v>-0.03</v>
      </c>
      <c r="K8" s="7">
        <f>SUM(Tabel1379[[#This Row],[Bruto OW]:[Kosten]])</f>
        <v>-2.8299999999999996</v>
      </c>
      <c r="L8" s="7">
        <f>Tabel168[[#This Row],[Netto OW]]+Tabel1379[[#This Row],[Netto OW]]</f>
        <v>-2.1599999999999997</v>
      </c>
    </row>
    <row r="9" spans="2:12" x14ac:dyDescent="0.35">
      <c r="B9" s="3">
        <f t="shared" ref="B9:B22" si="4">B8+0.5</f>
        <v>21</v>
      </c>
      <c r="C9" s="3">
        <f>-IF(Tabel168[[#This Row],[Koers]]&lt;$C$2,0,Tabel168[[#This Row],[Koers]]-$C$2)</f>
        <v>0</v>
      </c>
      <c r="D9" s="1">
        <f t="shared" si="0"/>
        <v>0.7</v>
      </c>
      <c r="E9" s="1">
        <f t="shared" si="3"/>
        <v>-0.03</v>
      </c>
      <c r="F9" s="7">
        <f>SUM(Tabel168[[#This Row],[Bruto OW]:[Kosten]])</f>
        <v>0.66999999999999993</v>
      </c>
      <c r="G9" s="3">
        <f t="shared" ref="G9:G22" si="5">G8+0.5</f>
        <v>21</v>
      </c>
      <c r="H9" s="3">
        <f>-IF(Tabel1379[[#This Row],[Koers]]&lt;$H$2,$H$2-Tabel1379[[#This Row],[Koers]],0)</f>
        <v>-3</v>
      </c>
      <c r="I9" s="1">
        <f t="shared" si="1"/>
        <v>0.7</v>
      </c>
      <c r="J9" s="1">
        <f t="shared" si="2"/>
        <v>-0.03</v>
      </c>
      <c r="K9" s="7">
        <f>SUM(Tabel1379[[#This Row],[Bruto OW]:[Kosten]])</f>
        <v>-2.3299999999999996</v>
      </c>
      <c r="L9" s="7">
        <f>Tabel168[[#This Row],[Netto OW]]+Tabel1379[[#This Row],[Netto OW]]</f>
        <v>-1.6599999999999997</v>
      </c>
    </row>
    <row r="10" spans="2:12" x14ac:dyDescent="0.35">
      <c r="B10" s="3">
        <f t="shared" si="4"/>
        <v>21.5</v>
      </c>
      <c r="C10" s="3">
        <f>-IF(Tabel168[[#This Row],[Koers]]&lt;$C$2,0,Tabel168[[#This Row],[Koers]]-$C$2)</f>
        <v>0</v>
      </c>
      <c r="D10" s="1">
        <f t="shared" si="0"/>
        <v>0.7</v>
      </c>
      <c r="E10" s="1">
        <f t="shared" si="3"/>
        <v>-0.03</v>
      </c>
      <c r="F10" s="7">
        <f>SUM(Tabel168[[#This Row],[Bruto OW]:[Kosten]])</f>
        <v>0.66999999999999993</v>
      </c>
      <c r="G10" s="3">
        <f t="shared" si="5"/>
        <v>21.5</v>
      </c>
      <c r="H10" s="3">
        <f>-IF(Tabel1379[[#This Row],[Koers]]&lt;$H$2,$H$2-Tabel1379[[#This Row],[Koers]],0)</f>
        <v>-2.5</v>
      </c>
      <c r="I10" s="1">
        <f t="shared" si="1"/>
        <v>0.7</v>
      </c>
      <c r="J10" s="1">
        <f t="shared" si="2"/>
        <v>-0.03</v>
      </c>
      <c r="K10" s="7">
        <f>SUM(Tabel1379[[#This Row],[Bruto OW]:[Kosten]])</f>
        <v>-1.83</v>
      </c>
      <c r="L10" s="7">
        <f>Tabel168[[#This Row],[Netto OW]]+Tabel1379[[#This Row],[Netto OW]]</f>
        <v>-1.1600000000000001</v>
      </c>
    </row>
    <row r="11" spans="2:12" x14ac:dyDescent="0.35">
      <c r="B11" s="3">
        <f t="shared" si="4"/>
        <v>22</v>
      </c>
      <c r="C11" s="3">
        <f>-IF(Tabel168[[#This Row],[Koers]]&lt;$C$2,0,Tabel168[[#This Row],[Koers]]-$C$2)</f>
        <v>0</v>
      </c>
      <c r="D11" s="1">
        <f t="shared" si="0"/>
        <v>0.7</v>
      </c>
      <c r="E11" s="1">
        <f t="shared" si="3"/>
        <v>-0.03</v>
      </c>
      <c r="F11" s="7">
        <f>SUM(Tabel168[[#This Row],[Bruto OW]:[Kosten]])</f>
        <v>0.66999999999999993</v>
      </c>
      <c r="G11" s="3">
        <f t="shared" si="5"/>
        <v>22</v>
      </c>
      <c r="H11" s="3">
        <f>-IF(Tabel1379[[#This Row],[Koers]]&lt;$H$2,$H$2-Tabel1379[[#This Row],[Koers]],0)</f>
        <v>-2</v>
      </c>
      <c r="I11" s="1">
        <f t="shared" si="1"/>
        <v>0.7</v>
      </c>
      <c r="J11" s="1">
        <f t="shared" si="2"/>
        <v>-0.03</v>
      </c>
      <c r="K11" s="7">
        <f>SUM(Tabel1379[[#This Row],[Bruto OW]:[Kosten]])</f>
        <v>-1.33</v>
      </c>
      <c r="L11" s="7">
        <f>Tabel168[[#This Row],[Netto OW]]+Tabel1379[[#This Row],[Netto OW]]</f>
        <v>-0.66000000000000014</v>
      </c>
    </row>
    <row r="12" spans="2:12" x14ac:dyDescent="0.35">
      <c r="B12" s="3">
        <f t="shared" si="4"/>
        <v>22.5</v>
      </c>
      <c r="C12" s="3">
        <f>-IF(Tabel168[[#This Row],[Koers]]&lt;$C$2,0,Tabel168[[#This Row],[Koers]]-$C$2)</f>
        <v>0</v>
      </c>
      <c r="D12" s="1">
        <f t="shared" si="0"/>
        <v>0.7</v>
      </c>
      <c r="E12" s="1">
        <f t="shared" si="3"/>
        <v>-0.03</v>
      </c>
      <c r="F12" s="7">
        <f>SUM(Tabel168[[#This Row],[Bruto OW]:[Kosten]])</f>
        <v>0.66999999999999993</v>
      </c>
      <c r="G12" s="3">
        <f t="shared" si="5"/>
        <v>22.5</v>
      </c>
      <c r="H12" s="3">
        <f>-IF(Tabel1379[[#This Row],[Koers]]&lt;$H$2,$H$2-Tabel1379[[#This Row],[Koers]],0)</f>
        <v>-1.5</v>
      </c>
      <c r="I12" s="1">
        <f t="shared" si="1"/>
        <v>0.7</v>
      </c>
      <c r="J12" s="1">
        <f t="shared" si="2"/>
        <v>-0.03</v>
      </c>
      <c r="K12" s="7">
        <f>SUM(Tabel1379[[#This Row],[Bruto OW]:[Kosten]])</f>
        <v>-0.83000000000000007</v>
      </c>
      <c r="L12" s="7">
        <f>Tabel168[[#This Row],[Netto OW]]+Tabel1379[[#This Row],[Netto OW]]</f>
        <v>-0.16000000000000014</v>
      </c>
    </row>
    <row r="13" spans="2:12" x14ac:dyDescent="0.35">
      <c r="B13" s="3">
        <f t="shared" si="4"/>
        <v>23</v>
      </c>
      <c r="C13" s="3">
        <f>-IF(Tabel168[[#This Row],[Koers]]&lt;$C$2,0,Tabel168[[#This Row],[Koers]]-$C$2)</f>
        <v>0</v>
      </c>
      <c r="D13" s="1">
        <f t="shared" si="0"/>
        <v>0.7</v>
      </c>
      <c r="E13" s="1">
        <f t="shared" si="3"/>
        <v>-0.03</v>
      </c>
      <c r="F13" s="7">
        <f>SUM(Tabel168[[#This Row],[Bruto OW]:[Kosten]])</f>
        <v>0.66999999999999993</v>
      </c>
      <c r="G13" s="3">
        <f t="shared" si="5"/>
        <v>23</v>
      </c>
      <c r="H13" s="3">
        <f>-IF(Tabel1379[[#This Row],[Koers]]&lt;$H$2,$H$2-Tabel1379[[#This Row],[Koers]],0)</f>
        <v>-1</v>
      </c>
      <c r="I13" s="1">
        <f t="shared" si="1"/>
        <v>0.7</v>
      </c>
      <c r="J13" s="1">
        <f t="shared" si="2"/>
        <v>-0.03</v>
      </c>
      <c r="K13" s="7">
        <f>SUM(Tabel1379[[#This Row],[Bruto OW]:[Kosten]])</f>
        <v>-0.33000000000000007</v>
      </c>
      <c r="L13" s="7">
        <f>Tabel168[[#This Row],[Netto OW]]+Tabel1379[[#This Row],[Netto OW]]</f>
        <v>0.33999999999999986</v>
      </c>
    </row>
    <row r="14" spans="2:12" x14ac:dyDescent="0.35">
      <c r="B14" s="3">
        <f t="shared" si="4"/>
        <v>23.5</v>
      </c>
      <c r="C14" s="3">
        <f>-IF(Tabel168[[#This Row],[Koers]]&lt;$C$2,0,Tabel168[[#This Row],[Koers]]-$C$2)</f>
        <v>0</v>
      </c>
      <c r="D14" s="1">
        <f t="shared" si="0"/>
        <v>0.7</v>
      </c>
      <c r="E14" s="1">
        <f t="shared" si="3"/>
        <v>-0.03</v>
      </c>
      <c r="F14" s="7">
        <f>SUM(Tabel168[[#This Row],[Bruto OW]:[Kosten]])</f>
        <v>0.66999999999999993</v>
      </c>
      <c r="G14" s="3">
        <f t="shared" si="5"/>
        <v>23.5</v>
      </c>
      <c r="H14" s="3">
        <f>-IF(Tabel1379[[#This Row],[Koers]]&lt;$H$2,$H$2-Tabel1379[[#This Row],[Koers]],0)</f>
        <v>-0.5</v>
      </c>
      <c r="I14" s="1">
        <f t="shared" si="1"/>
        <v>0.7</v>
      </c>
      <c r="J14" s="1">
        <f t="shared" si="2"/>
        <v>-0.03</v>
      </c>
      <c r="K14" s="7">
        <f>SUM(Tabel1379[[#This Row],[Bruto OW]:[Kosten]])</f>
        <v>0.16999999999999996</v>
      </c>
      <c r="L14" s="7">
        <f>Tabel168[[#This Row],[Netto OW]]+Tabel1379[[#This Row],[Netto OW]]</f>
        <v>0.83999999999999986</v>
      </c>
    </row>
    <row r="15" spans="2:12" x14ac:dyDescent="0.35">
      <c r="B15" s="3">
        <f t="shared" si="4"/>
        <v>24</v>
      </c>
      <c r="C15" s="3">
        <f>-IF(Tabel168[[#This Row],[Koers]]&lt;$C$2,0,Tabel168[[#This Row],[Koers]]-$C$2)</f>
        <v>0</v>
      </c>
      <c r="D15" s="1">
        <f t="shared" si="0"/>
        <v>0.7</v>
      </c>
      <c r="E15" s="1">
        <f t="shared" si="3"/>
        <v>-0.03</v>
      </c>
      <c r="F15" s="7">
        <f>SUM(Tabel168[[#This Row],[Bruto OW]:[Kosten]])</f>
        <v>0.66999999999999993</v>
      </c>
      <c r="G15" s="3">
        <f t="shared" si="5"/>
        <v>24</v>
      </c>
      <c r="H15" s="3">
        <f>-IF(Tabel1379[[#This Row],[Koers]]&lt;$H$2,$H$2-Tabel1379[[#This Row],[Koers]],0)</f>
        <v>0</v>
      </c>
      <c r="I15" s="1">
        <f t="shared" si="1"/>
        <v>0.7</v>
      </c>
      <c r="J15" s="1">
        <f t="shared" si="2"/>
        <v>-0.03</v>
      </c>
      <c r="K15" s="7">
        <f>SUM(Tabel1379[[#This Row],[Bruto OW]:[Kosten]])</f>
        <v>0.66999999999999993</v>
      </c>
      <c r="L15" s="7">
        <f>Tabel168[[#This Row],[Netto OW]]+Tabel1379[[#This Row],[Netto OW]]</f>
        <v>1.3399999999999999</v>
      </c>
    </row>
    <row r="16" spans="2:12" x14ac:dyDescent="0.35">
      <c r="B16" s="3">
        <f t="shared" si="4"/>
        <v>24.5</v>
      </c>
      <c r="C16" s="3">
        <f>-IF(Tabel168[[#This Row],[Koers]]&lt;$C$2,0,Tabel168[[#This Row],[Koers]]-$C$2)</f>
        <v>-0.5</v>
      </c>
      <c r="D16" s="1">
        <f t="shared" si="0"/>
        <v>0.7</v>
      </c>
      <c r="E16" s="1">
        <f t="shared" si="3"/>
        <v>-0.03</v>
      </c>
      <c r="F16" s="7">
        <f>SUM(Tabel168[[#This Row],[Bruto OW]:[Kosten]])</f>
        <v>0.16999999999999996</v>
      </c>
      <c r="G16" s="3">
        <f t="shared" si="5"/>
        <v>24.5</v>
      </c>
      <c r="H16" s="3">
        <f>-IF(Tabel1379[[#This Row],[Koers]]&lt;$H$2,$H$2-Tabel1379[[#This Row],[Koers]],0)</f>
        <v>0</v>
      </c>
      <c r="I16" s="1">
        <f t="shared" si="1"/>
        <v>0.7</v>
      </c>
      <c r="J16" s="1">
        <f t="shared" si="2"/>
        <v>-0.03</v>
      </c>
      <c r="K16" s="7">
        <f>SUM(Tabel1379[[#This Row],[Bruto OW]:[Kosten]])</f>
        <v>0.66999999999999993</v>
      </c>
      <c r="L16" s="7">
        <f>Tabel168[[#This Row],[Netto OW]]+Tabel1379[[#This Row],[Netto OW]]</f>
        <v>0.83999999999999986</v>
      </c>
    </row>
    <row r="17" spans="2:12" x14ac:dyDescent="0.35">
      <c r="B17" s="3">
        <f t="shared" si="4"/>
        <v>25</v>
      </c>
      <c r="C17" s="3">
        <f>-IF(Tabel168[[#This Row],[Koers]]&lt;$C$2,0,Tabel168[[#This Row],[Koers]]-$C$2)</f>
        <v>-1</v>
      </c>
      <c r="D17" s="1">
        <f t="shared" si="0"/>
        <v>0.7</v>
      </c>
      <c r="E17" s="1">
        <f t="shared" si="3"/>
        <v>-0.03</v>
      </c>
      <c r="F17" s="7">
        <f>SUM(Tabel168[[#This Row],[Bruto OW]:[Kosten]])</f>
        <v>-0.33000000000000007</v>
      </c>
      <c r="G17" s="3">
        <f t="shared" si="5"/>
        <v>25</v>
      </c>
      <c r="H17" s="3">
        <f>-IF(Tabel1379[[#This Row],[Koers]]&lt;$H$2,$H$2-Tabel1379[[#This Row],[Koers]],0)</f>
        <v>0</v>
      </c>
      <c r="I17" s="1">
        <f t="shared" si="1"/>
        <v>0.7</v>
      </c>
      <c r="J17" s="1">
        <f t="shared" si="2"/>
        <v>-0.03</v>
      </c>
      <c r="K17" s="7">
        <f>SUM(Tabel1379[[#This Row],[Bruto OW]:[Kosten]])</f>
        <v>0.66999999999999993</v>
      </c>
      <c r="L17" s="7">
        <f>Tabel168[[#This Row],[Netto OW]]+Tabel1379[[#This Row],[Netto OW]]</f>
        <v>0.33999999999999986</v>
      </c>
    </row>
    <row r="18" spans="2:12" x14ac:dyDescent="0.35">
      <c r="B18" s="3">
        <f t="shared" si="4"/>
        <v>25.5</v>
      </c>
      <c r="C18" s="3">
        <f>-IF(Tabel168[[#This Row],[Koers]]&lt;$C$2,0,Tabel168[[#This Row],[Koers]]-$C$2)</f>
        <v>-1.5</v>
      </c>
      <c r="D18" s="1">
        <f t="shared" si="0"/>
        <v>0.7</v>
      </c>
      <c r="E18" s="1">
        <f t="shared" si="3"/>
        <v>-0.03</v>
      </c>
      <c r="F18" s="7">
        <f>SUM(Tabel168[[#This Row],[Bruto OW]:[Kosten]])</f>
        <v>-0.83000000000000007</v>
      </c>
      <c r="G18" s="3">
        <f t="shared" si="5"/>
        <v>25.5</v>
      </c>
      <c r="H18" s="3">
        <f>-IF(Tabel1379[[#This Row],[Koers]]&lt;$H$2,$H$2-Tabel1379[[#This Row],[Koers]],0)</f>
        <v>0</v>
      </c>
      <c r="I18" s="1">
        <f t="shared" si="1"/>
        <v>0.7</v>
      </c>
      <c r="J18" s="1">
        <f t="shared" si="2"/>
        <v>-0.03</v>
      </c>
      <c r="K18" s="7">
        <f>SUM(Tabel1379[[#This Row],[Bruto OW]:[Kosten]])</f>
        <v>0.66999999999999993</v>
      </c>
      <c r="L18" s="7">
        <f>Tabel168[[#This Row],[Netto OW]]+Tabel1379[[#This Row],[Netto OW]]</f>
        <v>-0.16000000000000014</v>
      </c>
    </row>
    <row r="19" spans="2:12" x14ac:dyDescent="0.35">
      <c r="B19" s="3">
        <f t="shared" si="4"/>
        <v>26</v>
      </c>
      <c r="C19" s="3">
        <f>-IF(Tabel168[[#This Row],[Koers]]&lt;$C$2,0,Tabel168[[#This Row],[Koers]]-$C$2)</f>
        <v>-2</v>
      </c>
      <c r="D19" s="1">
        <f t="shared" si="0"/>
        <v>0.7</v>
      </c>
      <c r="E19" s="1">
        <f t="shared" si="3"/>
        <v>-0.03</v>
      </c>
      <c r="F19" s="7">
        <f>SUM(Tabel168[[#This Row],[Bruto OW]:[Kosten]])</f>
        <v>-1.33</v>
      </c>
      <c r="G19" s="3">
        <f t="shared" si="5"/>
        <v>26</v>
      </c>
      <c r="H19" s="3">
        <f>-IF(Tabel1379[[#This Row],[Koers]]&lt;$H$2,$H$2-Tabel1379[[#This Row],[Koers]],0)</f>
        <v>0</v>
      </c>
      <c r="I19" s="1">
        <f t="shared" si="1"/>
        <v>0.7</v>
      </c>
      <c r="J19" s="1">
        <f t="shared" si="2"/>
        <v>-0.03</v>
      </c>
      <c r="K19" s="7">
        <f>SUM(Tabel1379[[#This Row],[Bruto OW]:[Kosten]])</f>
        <v>0.66999999999999993</v>
      </c>
      <c r="L19" s="7">
        <f>Tabel168[[#This Row],[Netto OW]]+Tabel1379[[#This Row],[Netto OW]]</f>
        <v>-0.66000000000000014</v>
      </c>
    </row>
    <row r="20" spans="2:12" x14ac:dyDescent="0.35">
      <c r="B20" s="3">
        <f t="shared" si="4"/>
        <v>26.5</v>
      </c>
      <c r="C20" s="3">
        <f>-IF(Tabel168[[#This Row],[Koers]]&lt;$C$2,0,Tabel168[[#This Row],[Koers]]-$C$2)</f>
        <v>-2.5</v>
      </c>
      <c r="D20" s="1">
        <f t="shared" si="0"/>
        <v>0.7</v>
      </c>
      <c r="E20" s="1">
        <f t="shared" si="3"/>
        <v>-0.03</v>
      </c>
      <c r="F20" s="7">
        <f>SUM(Tabel168[[#This Row],[Bruto OW]:[Kosten]])</f>
        <v>-1.83</v>
      </c>
      <c r="G20" s="3">
        <f t="shared" si="5"/>
        <v>26.5</v>
      </c>
      <c r="H20" s="3">
        <f>-IF(Tabel1379[[#This Row],[Koers]]&lt;$H$2,$H$2-Tabel1379[[#This Row],[Koers]],0)</f>
        <v>0</v>
      </c>
      <c r="I20" s="1">
        <f t="shared" si="1"/>
        <v>0.7</v>
      </c>
      <c r="J20" s="1">
        <f t="shared" si="2"/>
        <v>-0.03</v>
      </c>
      <c r="K20" s="7">
        <f>SUM(Tabel1379[[#This Row],[Bruto OW]:[Kosten]])</f>
        <v>0.66999999999999993</v>
      </c>
      <c r="L20" s="7">
        <f>Tabel168[[#This Row],[Netto OW]]+Tabel1379[[#This Row],[Netto OW]]</f>
        <v>-1.1600000000000001</v>
      </c>
    </row>
    <row r="21" spans="2:12" x14ac:dyDescent="0.35">
      <c r="B21" s="3">
        <f t="shared" si="4"/>
        <v>27</v>
      </c>
      <c r="C21" s="3">
        <f>-IF(Tabel168[[#This Row],[Koers]]&lt;$C$2,0,Tabel168[[#This Row],[Koers]]-$C$2)</f>
        <v>-3</v>
      </c>
      <c r="D21" s="1">
        <f t="shared" si="0"/>
        <v>0.7</v>
      </c>
      <c r="E21" s="1">
        <f t="shared" si="3"/>
        <v>-0.03</v>
      </c>
      <c r="F21" s="7">
        <f>SUM(Tabel168[[#This Row],[Bruto OW]:[Kosten]])</f>
        <v>-2.3299999999999996</v>
      </c>
      <c r="G21" s="3">
        <f t="shared" si="5"/>
        <v>27</v>
      </c>
      <c r="H21" s="3">
        <f>-IF(Tabel1379[[#This Row],[Koers]]&lt;$H$2,$H$2-Tabel1379[[#This Row],[Koers]],0)</f>
        <v>0</v>
      </c>
      <c r="I21" s="1">
        <f t="shared" si="1"/>
        <v>0.7</v>
      </c>
      <c r="J21" s="1">
        <f t="shared" si="2"/>
        <v>-0.03</v>
      </c>
      <c r="K21" s="7">
        <f>SUM(Tabel1379[[#This Row],[Bruto OW]:[Kosten]])</f>
        <v>0.66999999999999993</v>
      </c>
      <c r="L21" s="7">
        <f>Tabel168[[#This Row],[Netto OW]]+Tabel1379[[#This Row],[Netto OW]]</f>
        <v>-1.6599999999999997</v>
      </c>
    </row>
    <row r="22" spans="2:12" x14ac:dyDescent="0.35">
      <c r="B22" s="3">
        <f t="shared" si="4"/>
        <v>27.5</v>
      </c>
      <c r="C22" s="3">
        <f>-IF(Tabel168[[#This Row],[Koers]]&lt;$C$2,0,Tabel168[[#This Row],[Koers]]-$C$2)</f>
        <v>-3.5</v>
      </c>
      <c r="D22" s="1">
        <f t="shared" si="0"/>
        <v>0.7</v>
      </c>
      <c r="E22" s="1">
        <f t="shared" si="3"/>
        <v>-0.03</v>
      </c>
      <c r="F22" s="7">
        <f>SUM(Tabel168[[#This Row],[Bruto OW]:[Kosten]])</f>
        <v>-2.8299999999999996</v>
      </c>
      <c r="G22" s="3">
        <f t="shared" si="5"/>
        <v>27.5</v>
      </c>
      <c r="H22" s="3">
        <f>-IF(Tabel1379[[#This Row],[Koers]]&lt;$H$2,$H$2-Tabel1379[[#This Row],[Koers]],0)</f>
        <v>0</v>
      </c>
      <c r="I22" s="1">
        <f t="shared" si="1"/>
        <v>0.7</v>
      </c>
      <c r="J22" s="1">
        <f t="shared" si="2"/>
        <v>-0.03</v>
      </c>
      <c r="K22" s="7">
        <f>SUM(Tabel1379[[#This Row],[Bruto OW]:[Kosten]])</f>
        <v>0.66999999999999993</v>
      </c>
      <c r="L22" s="7">
        <f>Tabel168[[#This Row],[Netto OW]]+Tabel1379[[#This Row],[Netto OW]]</f>
        <v>-2.1599999999999997</v>
      </c>
    </row>
  </sheetData>
  <mergeCells count="2">
    <mergeCell ref="B5:F5"/>
    <mergeCell ref="G5:K5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Long Straddle</vt:lpstr>
      <vt:lpstr>Short Straddle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Pijpe, E (Edwin)</dc:creator>
  <cp:lastModifiedBy>Edwin Pijpe</cp:lastModifiedBy>
  <dcterms:created xsi:type="dcterms:W3CDTF">2019-05-06T14:33:13Z</dcterms:created>
  <dcterms:modified xsi:type="dcterms:W3CDTF">2021-10-10T13:50:56Z</dcterms:modified>
</cp:coreProperties>
</file>